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14" windowWidth="11343" windowHeight="5923" tabRatio="324" activeTab="2"/>
  </bookViews>
  <sheets>
    <sheet name="14-15" sheetId="1" r:id="rId1"/>
    <sheet name="15-16" sheetId="2" r:id="rId2"/>
    <sheet name="16-17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<sst xmlns="http://schemas.openxmlformats.org/spreadsheetml/2006/main" count="119" uniqueCount="66">
  <si>
    <t>Alslev Skole</t>
  </si>
  <si>
    <t>Ansager Skole</t>
  </si>
  <si>
    <t>Blåvandshuk Skole</t>
  </si>
  <si>
    <t>Brorsonskolen</t>
  </si>
  <si>
    <t>Horne Skole</t>
  </si>
  <si>
    <t>Lykkesgårdskolen</t>
  </si>
  <si>
    <t>Nordenskov Skole</t>
  </si>
  <si>
    <t>Nr. Nebel Skole</t>
  </si>
  <si>
    <t>Outrup Skole</t>
  </si>
  <si>
    <t>Sct. Jacobi Skole</t>
  </si>
  <si>
    <t>Thorstrup Skole</t>
  </si>
  <si>
    <t>Årre Skole</t>
  </si>
  <si>
    <t>Næsbjerg Skole</t>
  </si>
  <si>
    <t>I alt</t>
  </si>
  <si>
    <t>Kr. pr. skole</t>
  </si>
  <si>
    <t>Billum</t>
  </si>
  <si>
    <t>Janderup</t>
  </si>
  <si>
    <t>Lunde-Kvong Skole</t>
  </si>
  <si>
    <t>Fordeles efter elevtal</t>
  </si>
  <si>
    <t>Fordeles til skolerne i alt</t>
  </si>
  <si>
    <t>Tippen</t>
  </si>
  <si>
    <t>10iCampus</t>
  </si>
  <si>
    <t xml:space="preserve">To-sprogede elever med behov for DSA </t>
  </si>
  <si>
    <t xml:space="preserve">Tistrup Skole </t>
  </si>
  <si>
    <t>Heraf 3 modtagerklasser</t>
  </si>
  <si>
    <t>4. modtagerklasse - fordeles senere</t>
  </si>
  <si>
    <t>Starup</t>
  </si>
  <si>
    <t xml:space="preserve">Agerbæk Skole </t>
  </si>
  <si>
    <r>
      <t xml:space="preserve">Skolestartere </t>
    </r>
    <r>
      <rPr>
        <b/>
        <sz val="10"/>
        <rFont val="Arial"/>
        <family val="2"/>
      </rPr>
      <t>med</t>
    </r>
    <r>
      <rPr>
        <sz val="10"/>
        <rFont val="Arial"/>
        <family val="2"/>
      </rPr>
      <t xml:space="preserve"> behov for dansk som andetsprogsstøtte</t>
    </r>
  </si>
  <si>
    <r>
      <t xml:space="preserve">Skolestartere </t>
    </r>
    <r>
      <rPr>
        <b/>
        <sz val="10"/>
        <rFont val="Arial"/>
        <family val="2"/>
      </rPr>
      <t xml:space="preserve">uden </t>
    </r>
    <r>
      <rPr>
        <sz val="10"/>
        <rFont val="Arial"/>
        <family val="2"/>
      </rPr>
      <t>behov for dansk som andetsprogsstøtte</t>
    </r>
  </si>
  <si>
    <t>Antal elever  inkl. skolestartere med DSA behov</t>
  </si>
  <si>
    <t xml:space="preserve">Beløbet reguleres pr. 1. august 2014 med 5/12 i 2014 og helårsvirkning i 2015 i forhold til </t>
  </si>
  <si>
    <t>tildelingen for skoleåret 2014/2015.</t>
  </si>
  <si>
    <t>Til rådighed i alt i 2014-pris</t>
  </si>
  <si>
    <t>Heraf fællesområdet 14/15 - Kompetenceudvikling, temadage, m.v.</t>
  </si>
  <si>
    <t>Modtagerklasser ny skolereform</t>
  </si>
  <si>
    <t>Budget i alt</t>
  </si>
  <si>
    <t xml:space="preserve">              Støtte til dansk som andetsprogsundervisning skoleåret 2014/15</t>
  </si>
  <si>
    <t>Brorsonskolen -  3 modtagerklasser</t>
  </si>
  <si>
    <t>Ølgod Skole</t>
  </si>
  <si>
    <t>Tosprogede elever i alt excl. skolestartere 2014/15</t>
  </si>
  <si>
    <t>Tosprogede elever i alt inkl. skolestartere 2014/15</t>
  </si>
  <si>
    <t xml:space="preserve"> (jfr. Dok. 42234-14)</t>
  </si>
  <si>
    <t>Tosprogede elever i alt inkl. skolestartere 2015/16</t>
  </si>
  <si>
    <t xml:space="preserve">Beløbet reguleres pr. 1. august 2015 med 5/12 i 2015 og helårsvirkning i 2016 i forhold til </t>
  </si>
  <si>
    <t xml:space="preserve">              Støtte til dansk som andetsprogsundervisning skoleåret 2015/16</t>
  </si>
  <si>
    <r>
      <t>To-sprogede elever</t>
    </r>
    <r>
      <rPr>
        <b/>
        <sz val="10"/>
        <rFont val="Arial"/>
        <family val="2"/>
      </rPr>
      <t xml:space="preserve"> med behov for DSA</t>
    </r>
    <r>
      <rPr>
        <sz val="10"/>
        <rFont val="Arial"/>
        <family val="0"/>
      </rPr>
      <t xml:space="preserve"> </t>
    </r>
  </si>
  <si>
    <r>
      <t xml:space="preserve">Tosprogede elever i alt </t>
    </r>
    <r>
      <rPr>
        <b/>
        <sz val="10"/>
        <rFont val="Arial"/>
        <family val="2"/>
      </rPr>
      <t>excl</t>
    </r>
    <r>
      <rPr>
        <sz val="10"/>
        <rFont val="Arial"/>
        <family val="0"/>
      </rPr>
      <t>. skolestartere 2015/16</t>
    </r>
  </si>
  <si>
    <r>
      <t xml:space="preserve">Antal elever </t>
    </r>
    <r>
      <rPr>
        <b/>
        <sz val="10"/>
        <rFont val="Arial"/>
        <family val="2"/>
      </rPr>
      <t xml:space="preserve"> inkl. </t>
    </r>
    <r>
      <rPr>
        <sz val="10"/>
        <rFont val="Arial"/>
        <family val="2"/>
      </rPr>
      <t>skolestartere med DSA behov</t>
    </r>
  </si>
  <si>
    <t xml:space="preserve">Blåbjergskolen, Nr. Nebel </t>
  </si>
  <si>
    <t xml:space="preserve">Blåbjergskolen, Lunde-Kvong </t>
  </si>
  <si>
    <t>Sct. Jacobi, 10iCampus</t>
  </si>
  <si>
    <t>Til rådighed i alt i 2015-pris</t>
  </si>
  <si>
    <t>Brorsonskolen -  modtagerklasser (særskilt)</t>
  </si>
  <si>
    <t>Heraf fællesområdet 15/16 - Kompetenceudvikling, temadage, m.v.</t>
  </si>
  <si>
    <t>tildelingen for skoleåret 2015/16.</t>
  </si>
  <si>
    <t>Tildeling til modtagerklasserne fremgår af særskilt beregning, se dok. 74064-15</t>
  </si>
  <si>
    <r>
      <t xml:space="preserve">Tosprogede elever i alt </t>
    </r>
    <r>
      <rPr>
        <b/>
        <sz val="10"/>
        <rFont val="Arial"/>
        <family val="2"/>
      </rPr>
      <t>excl</t>
    </r>
    <r>
      <rPr>
        <sz val="10"/>
        <rFont val="Arial"/>
        <family val="0"/>
      </rPr>
      <t>. skolestartere 2016/17</t>
    </r>
  </si>
  <si>
    <t>Tosprogede elever i alt inkl. skolestartere 2016/17</t>
  </si>
  <si>
    <t xml:space="preserve">Beløbet reguleres pr. 1. august 2016 med 5/12 i 2016 og helårsvirkning i 2017 i forhold til </t>
  </si>
  <si>
    <t>tildelingen for skoleåret 2016/17.</t>
  </si>
  <si>
    <r>
      <t xml:space="preserve">Skolestartere </t>
    </r>
    <r>
      <rPr>
        <b/>
        <sz val="10"/>
        <rFont val="Arial"/>
        <family val="2"/>
      </rPr>
      <t xml:space="preserve">uden </t>
    </r>
    <r>
      <rPr>
        <sz val="10"/>
        <rFont val="Arial"/>
        <family val="2"/>
      </rPr>
      <t>behov for dansk som andetsprogs-støtte</t>
    </r>
  </si>
  <si>
    <r>
      <t xml:space="preserve">Skolestartere </t>
    </r>
    <r>
      <rPr>
        <b/>
        <sz val="10"/>
        <rFont val="Arial"/>
        <family val="2"/>
      </rPr>
      <t>med</t>
    </r>
    <r>
      <rPr>
        <sz val="10"/>
        <rFont val="Arial"/>
        <family val="2"/>
      </rPr>
      <t xml:space="preserve"> behov for dansk som andetsprogs-støtte</t>
    </r>
  </si>
  <si>
    <t>Til rådighed i alt i 2016-pris</t>
  </si>
  <si>
    <t>Heraf fællesområdet 16/17 - Kompetenceudvikling, temadage, m.v.</t>
  </si>
  <si>
    <t xml:space="preserve">            Supplerende støtte til dansk som andetsprogsundervisning skoleåret 2016/17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</si>
</sst>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&quot;Sandt&quot;;&quot;Sandt&quot;;&quot;Falsk&quot;"/>
    <numFmt numFmtId="185" formatCode="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24" borderId="3" applyNumberFormat="0" applyAlignment="0" applyProtection="0"/>
    <xf numFmtId="0" fontId="35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33" borderId="10" xfId="0" applyFill="1" applyBorder="1" applyAlignment="1">
      <alignment wrapText="1" shrinkToFi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1" xfId="0" applyNumberFormat="1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35" borderId="10" xfId="0" applyFon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distributed"/>
    </xf>
    <xf numFmtId="0" fontId="0" fillId="34" borderId="10" xfId="0" applyFont="1" applyFill="1" applyBorder="1" applyAlignment="1">
      <alignment horizontal="left" vertical="distributed"/>
    </xf>
    <xf numFmtId="3" fontId="1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left" vertical="justify"/>
    </xf>
    <xf numFmtId="3" fontId="0" fillId="34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77" fontId="0" fillId="0" borderId="0" xfId="40" applyFont="1" applyAlignment="1">
      <alignment/>
    </xf>
    <xf numFmtId="179" fontId="0" fillId="0" borderId="0" xfId="40" applyNumberFormat="1" applyFont="1" applyAlignment="1">
      <alignment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79" fontId="0" fillId="0" borderId="0" xfId="40" applyNumberFormat="1" applyFont="1" applyAlignment="1">
      <alignment/>
    </xf>
    <xf numFmtId="177" fontId="0" fillId="0" borderId="0" xfId="40" applyFont="1" applyAlignment="1">
      <alignment/>
    </xf>
    <xf numFmtId="0" fontId="0" fillId="35" borderId="10" xfId="0" applyFont="1" applyFill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zoomScale="95" zoomScaleNormal="95" workbookViewId="0" topLeftCell="A4">
      <pane ySplit="1956" topLeftCell="A17" activePane="bottomLeft" state="split"/>
      <selection pane="topLeft" activeCell="A4" sqref="A4"/>
      <selection pane="bottomLeft" activeCell="D47" sqref="D47"/>
    </sheetView>
  </sheetViews>
  <sheetFormatPr defaultColWidth="9.140625" defaultRowHeight="12.75"/>
  <cols>
    <col min="1" max="1" width="25.140625" style="0" customWidth="1"/>
    <col min="2" max="2" width="9.00390625" style="0" customWidth="1"/>
    <col min="3" max="3" width="12.140625" style="0" customWidth="1"/>
    <col min="4" max="4" width="12.8515625" style="10" customWidth="1"/>
    <col min="5" max="5" width="12.28125" style="0" customWidth="1"/>
    <col min="6" max="6" width="12.00390625" style="0" customWidth="1"/>
    <col min="7" max="9" width="9.140625" style="0" hidden="1" customWidth="1"/>
    <col min="10" max="10" width="9.140625" style="10" customWidth="1"/>
    <col min="11" max="11" width="11.28125" style="10" customWidth="1"/>
  </cols>
  <sheetData>
    <row r="2" spans="1:5" ht="14.25">
      <c r="A2" s="9" t="s">
        <v>37</v>
      </c>
      <c r="B2" s="9"/>
      <c r="C2" s="9"/>
      <c r="D2" s="12"/>
      <c r="E2" s="9"/>
    </row>
    <row r="4" spans="1:11" ht="90">
      <c r="A4" s="1"/>
      <c r="B4" s="2" t="s">
        <v>22</v>
      </c>
      <c r="C4" s="40" t="s">
        <v>40</v>
      </c>
      <c r="D4" s="15" t="s">
        <v>41</v>
      </c>
      <c r="E4" s="30" t="s">
        <v>28</v>
      </c>
      <c r="F4" s="30" t="s">
        <v>29</v>
      </c>
      <c r="J4" s="31" t="s">
        <v>30</v>
      </c>
      <c r="K4" s="36" t="s">
        <v>14</v>
      </c>
    </row>
    <row r="5" spans="1:11" ht="12.75">
      <c r="A5" s="1"/>
      <c r="B5" s="8"/>
      <c r="C5" s="8"/>
      <c r="D5" s="16"/>
      <c r="E5" s="8"/>
      <c r="F5" s="8"/>
      <c r="J5" s="33"/>
      <c r="K5" s="33"/>
    </row>
    <row r="6" spans="1:11" ht="13.5">
      <c r="A6" s="1" t="s">
        <v>27</v>
      </c>
      <c r="B6" s="21">
        <v>3</v>
      </c>
      <c r="C6" s="21">
        <v>5</v>
      </c>
      <c r="D6" s="22">
        <f>C6+E6+F6</f>
        <v>5</v>
      </c>
      <c r="E6" s="21"/>
      <c r="F6" s="21"/>
      <c r="G6" s="23"/>
      <c r="H6" s="23"/>
      <c r="I6" s="23"/>
      <c r="J6" s="39">
        <f aca="true" t="shared" si="0" ref="J6:J31">B6+E6</f>
        <v>3</v>
      </c>
      <c r="K6" s="34">
        <f aca="true" t="shared" si="1" ref="K6:K30">$D$47/$J$32*J6</f>
        <v>40286.388140350886</v>
      </c>
    </row>
    <row r="7" spans="1:11" ht="13.5">
      <c r="A7" s="1" t="s">
        <v>26</v>
      </c>
      <c r="B7" s="21">
        <v>1</v>
      </c>
      <c r="C7" s="21">
        <v>2</v>
      </c>
      <c r="D7" s="22">
        <f aca="true" t="shared" si="2" ref="D7:D16">C7+E7+F7</f>
        <v>2</v>
      </c>
      <c r="E7" s="21"/>
      <c r="F7" s="21"/>
      <c r="G7" s="23"/>
      <c r="H7" s="23"/>
      <c r="I7" s="23"/>
      <c r="J7" s="39">
        <f t="shared" si="0"/>
        <v>1</v>
      </c>
      <c r="K7" s="34">
        <f>$D$47/$J$32*J7</f>
        <v>13428.79604678363</v>
      </c>
    </row>
    <row r="8" spans="1:11" ht="13.5">
      <c r="A8" s="1" t="s">
        <v>0</v>
      </c>
      <c r="B8" s="21">
        <v>5</v>
      </c>
      <c r="C8" s="21">
        <v>5</v>
      </c>
      <c r="D8" s="22">
        <f t="shared" si="2"/>
        <v>6</v>
      </c>
      <c r="E8" s="21"/>
      <c r="F8" s="21">
        <v>1</v>
      </c>
      <c r="G8" s="23"/>
      <c r="H8" s="23"/>
      <c r="I8" s="23"/>
      <c r="J8" s="39">
        <f t="shared" si="0"/>
        <v>5</v>
      </c>
      <c r="K8" s="34">
        <f t="shared" si="1"/>
        <v>67143.98023391815</v>
      </c>
    </row>
    <row r="9" spans="1:11" ht="13.5">
      <c r="A9" s="1" t="s">
        <v>1</v>
      </c>
      <c r="B9" s="21">
        <v>7</v>
      </c>
      <c r="C9" s="21">
        <v>9</v>
      </c>
      <c r="D9" s="22">
        <f t="shared" si="2"/>
        <v>10</v>
      </c>
      <c r="E9" s="21">
        <v>1</v>
      </c>
      <c r="F9" s="21"/>
      <c r="G9" s="23"/>
      <c r="H9" s="23"/>
      <c r="I9" s="23"/>
      <c r="J9" s="39">
        <f t="shared" si="0"/>
        <v>8</v>
      </c>
      <c r="K9" s="34">
        <f t="shared" si="1"/>
        <v>107430.36837426903</v>
      </c>
    </row>
    <row r="10" spans="1:11" ht="13.5">
      <c r="A10" s="1" t="s">
        <v>15</v>
      </c>
      <c r="B10" s="21">
        <v>1</v>
      </c>
      <c r="C10" s="21">
        <v>1</v>
      </c>
      <c r="D10" s="22">
        <f t="shared" si="2"/>
        <v>1</v>
      </c>
      <c r="E10" s="21"/>
      <c r="F10" s="21"/>
      <c r="G10" s="23"/>
      <c r="H10" s="23"/>
      <c r="I10" s="23"/>
      <c r="J10" s="39">
        <f t="shared" si="0"/>
        <v>1</v>
      </c>
      <c r="K10" s="34">
        <f t="shared" si="1"/>
        <v>13428.79604678363</v>
      </c>
    </row>
    <row r="11" spans="1:11" ht="13.5">
      <c r="A11" s="25" t="s">
        <v>2</v>
      </c>
      <c r="B11" s="21">
        <v>24</v>
      </c>
      <c r="C11" s="21">
        <v>33</v>
      </c>
      <c r="D11" s="22">
        <f t="shared" si="2"/>
        <v>34</v>
      </c>
      <c r="E11" s="26"/>
      <c r="F11" s="21">
        <v>1</v>
      </c>
      <c r="G11" s="23"/>
      <c r="H11" s="23"/>
      <c r="I11" s="23"/>
      <c r="J11" s="39">
        <f t="shared" si="0"/>
        <v>24</v>
      </c>
      <c r="K11" s="34">
        <f t="shared" si="1"/>
        <v>322291.1051228071</v>
      </c>
    </row>
    <row r="12" spans="1:11" ht="13.5">
      <c r="A12" s="1" t="s">
        <v>3</v>
      </c>
      <c r="B12" s="21">
        <v>49</v>
      </c>
      <c r="C12" s="21">
        <v>66</v>
      </c>
      <c r="D12" s="22">
        <f t="shared" si="2"/>
        <v>68</v>
      </c>
      <c r="E12" s="21">
        <v>2</v>
      </c>
      <c r="F12" s="21"/>
      <c r="G12" s="23"/>
      <c r="H12" s="23"/>
      <c r="I12" s="23"/>
      <c r="J12" s="39">
        <f t="shared" si="0"/>
        <v>51</v>
      </c>
      <c r="K12" s="34">
        <f t="shared" si="1"/>
        <v>684868.5983859651</v>
      </c>
    </row>
    <row r="13" spans="1:11" ht="13.5">
      <c r="A13" s="1" t="s">
        <v>16</v>
      </c>
      <c r="B13" s="21">
        <v>6</v>
      </c>
      <c r="C13" s="21">
        <v>8</v>
      </c>
      <c r="D13" s="22">
        <f t="shared" si="2"/>
        <v>9</v>
      </c>
      <c r="E13" s="21"/>
      <c r="F13" s="21">
        <v>1</v>
      </c>
      <c r="G13" s="23"/>
      <c r="H13" s="23"/>
      <c r="I13" s="23"/>
      <c r="J13" s="39">
        <f t="shared" si="0"/>
        <v>6</v>
      </c>
      <c r="K13" s="34">
        <f t="shared" si="1"/>
        <v>80572.77628070177</v>
      </c>
    </row>
    <row r="14" spans="1:11" ht="13.5">
      <c r="A14" s="1" t="s">
        <v>5</v>
      </c>
      <c r="B14" s="21">
        <v>15</v>
      </c>
      <c r="C14" s="21">
        <v>23</v>
      </c>
      <c r="D14" s="22">
        <f t="shared" si="2"/>
        <v>26</v>
      </c>
      <c r="E14" s="21">
        <v>2</v>
      </c>
      <c r="F14" s="21">
        <v>1</v>
      </c>
      <c r="G14" s="23"/>
      <c r="H14" s="23"/>
      <c r="I14" s="23"/>
      <c r="J14" s="39">
        <f t="shared" si="0"/>
        <v>17</v>
      </c>
      <c r="K14" s="34">
        <f t="shared" si="1"/>
        <v>228289.5327953217</v>
      </c>
    </row>
    <row r="15" spans="1:11" ht="13.5">
      <c r="A15" s="1" t="s">
        <v>6</v>
      </c>
      <c r="B15" s="21">
        <v>3</v>
      </c>
      <c r="C15" s="21">
        <v>8</v>
      </c>
      <c r="D15" s="22">
        <f t="shared" si="2"/>
        <v>9</v>
      </c>
      <c r="E15" s="21"/>
      <c r="F15" s="21">
        <v>1</v>
      </c>
      <c r="G15" s="23"/>
      <c r="H15" s="23"/>
      <c r="I15" s="23"/>
      <c r="J15" s="39">
        <f t="shared" si="0"/>
        <v>3</v>
      </c>
      <c r="K15" s="34">
        <f t="shared" si="1"/>
        <v>40286.388140350886</v>
      </c>
    </row>
    <row r="16" spans="1:11" ht="13.5">
      <c r="A16" s="1" t="s">
        <v>12</v>
      </c>
      <c r="B16" s="21">
        <v>7</v>
      </c>
      <c r="C16" s="21">
        <v>12</v>
      </c>
      <c r="D16" s="22">
        <f t="shared" si="2"/>
        <v>14</v>
      </c>
      <c r="E16" s="21">
        <v>2</v>
      </c>
      <c r="F16" s="21"/>
      <c r="G16" s="23"/>
      <c r="H16" s="23"/>
      <c r="I16" s="23"/>
      <c r="J16" s="39">
        <f t="shared" si="0"/>
        <v>9</v>
      </c>
      <c r="K16" s="34">
        <f t="shared" si="1"/>
        <v>120859.16442105266</v>
      </c>
    </row>
    <row r="17" spans="1:11" ht="13.5">
      <c r="A17" s="25" t="s">
        <v>17</v>
      </c>
      <c r="B17" s="21">
        <v>4</v>
      </c>
      <c r="C17" s="21">
        <v>11</v>
      </c>
      <c r="D17" s="22">
        <f>C17+E17+F17</f>
        <v>14</v>
      </c>
      <c r="E17" s="21">
        <v>2</v>
      </c>
      <c r="F17" s="21">
        <v>1</v>
      </c>
      <c r="G17" s="23"/>
      <c r="H17" s="23"/>
      <c r="I17" s="23"/>
      <c r="J17" s="39">
        <f t="shared" si="0"/>
        <v>6</v>
      </c>
      <c r="K17" s="34">
        <f t="shared" si="1"/>
        <v>80572.77628070177</v>
      </c>
    </row>
    <row r="18" spans="1:11" ht="13.5">
      <c r="A18" s="25" t="s">
        <v>7</v>
      </c>
      <c r="B18" s="21">
        <v>17</v>
      </c>
      <c r="C18" s="21">
        <v>23</v>
      </c>
      <c r="D18" s="22">
        <f aca="true" t="shared" si="3" ref="D18:D26">C18+E18+F18</f>
        <v>25</v>
      </c>
      <c r="E18" s="21">
        <v>1</v>
      </c>
      <c r="F18" s="21">
        <v>1</v>
      </c>
      <c r="G18" s="23"/>
      <c r="H18" s="23"/>
      <c r="I18" s="23"/>
      <c r="J18" s="39">
        <f>B18+E18</f>
        <v>18</v>
      </c>
      <c r="K18" s="34">
        <f t="shared" si="1"/>
        <v>241718.32884210531</v>
      </c>
    </row>
    <row r="19" spans="1:11" ht="13.5">
      <c r="A19" s="1" t="s">
        <v>8</v>
      </c>
      <c r="B19" s="21">
        <v>9</v>
      </c>
      <c r="C19" s="21">
        <v>19</v>
      </c>
      <c r="D19" s="22">
        <f t="shared" si="3"/>
        <v>22</v>
      </c>
      <c r="E19" s="21">
        <v>3</v>
      </c>
      <c r="F19" s="21"/>
      <c r="G19" s="23"/>
      <c r="H19" s="23"/>
      <c r="I19" s="23"/>
      <c r="J19" s="39">
        <f t="shared" si="0"/>
        <v>12</v>
      </c>
      <c r="K19" s="34">
        <f t="shared" si="1"/>
        <v>161145.55256140354</v>
      </c>
    </row>
    <row r="20" spans="1:11" ht="13.5">
      <c r="A20" s="1" t="s">
        <v>9</v>
      </c>
      <c r="B20" s="21">
        <v>64</v>
      </c>
      <c r="C20" s="21">
        <v>81</v>
      </c>
      <c r="D20" s="22">
        <f t="shared" si="3"/>
        <v>94</v>
      </c>
      <c r="E20" s="21">
        <v>8</v>
      </c>
      <c r="F20" s="21">
        <v>5</v>
      </c>
      <c r="G20" s="23"/>
      <c r="H20" s="23"/>
      <c r="I20" s="23"/>
      <c r="J20" s="39">
        <f t="shared" si="0"/>
        <v>72</v>
      </c>
      <c r="K20" s="34">
        <f t="shared" si="1"/>
        <v>966873.3153684213</v>
      </c>
    </row>
    <row r="21" spans="1:11" ht="13.5">
      <c r="A21" s="6" t="s">
        <v>21</v>
      </c>
      <c r="B21" s="21">
        <v>21</v>
      </c>
      <c r="C21" s="21">
        <v>21</v>
      </c>
      <c r="D21" s="22">
        <f t="shared" si="3"/>
        <v>21</v>
      </c>
      <c r="E21" s="21"/>
      <c r="F21" s="21"/>
      <c r="G21" s="23"/>
      <c r="H21" s="23"/>
      <c r="I21" s="23"/>
      <c r="J21" s="39">
        <f t="shared" si="0"/>
        <v>21</v>
      </c>
      <c r="K21" s="34">
        <f t="shared" si="1"/>
        <v>282004.7169824562</v>
      </c>
    </row>
    <row r="22" spans="1:11" ht="13.5">
      <c r="A22" s="1" t="s">
        <v>10</v>
      </c>
      <c r="B22" s="21">
        <v>0</v>
      </c>
      <c r="C22" s="21">
        <v>1</v>
      </c>
      <c r="D22" s="22">
        <f t="shared" si="3"/>
        <v>2</v>
      </c>
      <c r="E22" s="21"/>
      <c r="F22" s="21">
        <v>1</v>
      </c>
      <c r="G22" s="23"/>
      <c r="H22" s="23"/>
      <c r="I22" s="23"/>
      <c r="J22" s="39">
        <f t="shared" si="0"/>
        <v>0</v>
      </c>
      <c r="K22" s="34">
        <f t="shared" si="1"/>
        <v>0</v>
      </c>
    </row>
    <row r="23" spans="1:11" ht="13.5">
      <c r="A23" s="25" t="s">
        <v>4</v>
      </c>
      <c r="B23" s="21">
        <v>2</v>
      </c>
      <c r="C23" s="21">
        <v>3</v>
      </c>
      <c r="D23" s="22">
        <f t="shared" si="3"/>
        <v>4</v>
      </c>
      <c r="E23" s="21">
        <v>1</v>
      </c>
      <c r="F23" s="21"/>
      <c r="G23" s="23"/>
      <c r="H23" s="23"/>
      <c r="I23" s="23"/>
      <c r="J23" s="39">
        <f t="shared" si="0"/>
        <v>3</v>
      </c>
      <c r="K23" s="34">
        <f t="shared" si="1"/>
        <v>40286.388140350886</v>
      </c>
    </row>
    <row r="24" spans="1:12" ht="13.5">
      <c r="A24" s="25" t="s">
        <v>23</v>
      </c>
      <c r="B24" s="21">
        <v>5</v>
      </c>
      <c r="C24" s="21">
        <v>9</v>
      </c>
      <c r="D24" s="22">
        <f t="shared" si="3"/>
        <v>9</v>
      </c>
      <c r="E24" s="21"/>
      <c r="F24" s="21"/>
      <c r="G24" s="23"/>
      <c r="H24" s="23"/>
      <c r="I24" s="23"/>
      <c r="J24" s="39">
        <f t="shared" si="0"/>
        <v>5</v>
      </c>
      <c r="K24" s="34">
        <f t="shared" si="1"/>
        <v>67143.98023391815</v>
      </c>
      <c r="L24" s="4"/>
    </row>
    <row r="25" spans="1:11" ht="13.5">
      <c r="A25" s="1" t="s">
        <v>39</v>
      </c>
      <c r="B25" s="21">
        <v>13</v>
      </c>
      <c r="C25" s="21">
        <v>20</v>
      </c>
      <c r="D25" s="22">
        <f t="shared" si="3"/>
        <v>25</v>
      </c>
      <c r="E25" s="21">
        <v>2</v>
      </c>
      <c r="F25" s="21">
        <v>3</v>
      </c>
      <c r="G25" s="23"/>
      <c r="H25" s="23"/>
      <c r="I25" s="23"/>
      <c r="J25" s="39">
        <f t="shared" si="0"/>
        <v>15</v>
      </c>
      <c r="K25" s="34">
        <f t="shared" si="1"/>
        <v>201431.94070175444</v>
      </c>
    </row>
    <row r="26" spans="1:11" ht="13.5">
      <c r="A26" s="1" t="s">
        <v>11</v>
      </c>
      <c r="B26" s="21">
        <v>4</v>
      </c>
      <c r="C26" s="21">
        <v>5</v>
      </c>
      <c r="D26" s="22">
        <f t="shared" si="3"/>
        <v>8</v>
      </c>
      <c r="E26" s="21">
        <v>1</v>
      </c>
      <c r="F26" s="21">
        <v>2</v>
      </c>
      <c r="G26" s="23"/>
      <c r="H26" s="23"/>
      <c r="I26" s="23"/>
      <c r="J26" s="39">
        <f t="shared" si="0"/>
        <v>5</v>
      </c>
      <c r="K26" s="34">
        <f t="shared" si="1"/>
        <v>67143.98023391815</v>
      </c>
    </row>
    <row r="27" spans="1:11" ht="13.5">
      <c r="A27" s="1"/>
      <c r="B27" s="21"/>
      <c r="C27" s="21"/>
      <c r="D27" s="22"/>
      <c r="E27" s="21"/>
      <c r="F27" s="21"/>
      <c r="G27" s="23"/>
      <c r="H27" s="23"/>
      <c r="I27" s="23"/>
      <c r="J27" s="39">
        <f t="shared" si="0"/>
        <v>0</v>
      </c>
      <c r="K27" s="34">
        <f t="shared" si="1"/>
        <v>0</v>
      </c>
    </row>
    <row r="28" spans="1:11" ht="13.5">
      <c r="A28" s="1" t="s">
        <v>20</v>
      </c>
      <c r="B28" s="28"/>
      <c r="C28" s="28"/>
      <c r="D28" s="29"/>
      <c r="E28" s="28"/>
      <c r="F28" s="28"/>
      <c r="G28" s="20"/>
      <c r="H28" s="20"/>
      <c r="I28" s="20"/>
      <c r="J28" s="39">
        <f t="shared" si="0"/>
        <v>0</v>
      </c>
      <c r="K28" s="34">
        <f t="shared" si="1"/>
        <v>0</v>
      </c>
    </row>
    <row r="29" spans="1:11" ht="13.5">
      <c r="A29" s="1"/>
      <c r="B29" s="18"/>
      <c r="C29" s="18"/>
      <c r="D29" s="19"/>
      <c r="E29" s="18"/>
      <c r="F29" s="18"/>
      <c r="G29" s="20"/>
      <c r="H29" s="20"/>
      <c r="I29" s="20"/>
      <c r="J29" s="39">
        <f t="shared" si="0"/>
        <v>0</v>
      </c>
      <c r="K29" s="34">
        <f t="shared" si="1"/>
        <v>0</v>
      </c>
    </row>
    <row r="30" spans="1:11" ht="13.5">
      <c r="A30" s="1"/>
      <c r="B30" s="18"/>
      <c r="C30" s="18"/>
      <c r="D30" s="19"/>
      <c r="E30" s="18"/>
      <c r="F30" s="18"/>
      <c r="G30" s="20"/>
      <c r="H30" s="20"/>
      <c r="I30" s="20"/>
      <c r="J30" s="39">
        <f t="shared" si="0"/>
        <v>0</v>
      </c>
      <c r="K30" s="34">
        <f t="shared" si="1"/>
        <v>0</v>
      </c>
    </row>
    <row r="31" spans="1:11" ht="26.25">
      <c r="A31" s="7" t="s">
        <v>38</v>
      </c>
      <c r="B31" s="21"/>
      <c r="C31" s="21"/>
      <c r="D31" s="22">
        <v>22</v>
      </c>
      <c r="E31" s="21"/>
      <c r="F31" s="21"/>
      <c r="G31" s="23"/>
      <c r="H31" s="23"/>
      <c r="I31" s="23"/>
      <c r="J31" s="39">
        <f t="shared" si="0"/>
        <v>0</v>
      </c>
      <c r="K31" s="34">
        <f>D43*-1</f>
        <v>1960797.06</v>
      </c>
    </row>
    <row r="32" spans="1:11" ht="13.5">
      <c r="A32" s="3" t="s">
        <v>13</v>
      </c>
      <c r="B32" s="28">
        <f>SUM(B6:B31)</f>
        <v>260</v>
      </c>
      <c r="C32" s="28"/>
      <c r="D32" s="37">
        <f>SUM(D6:D31)</f>
        <v>430</v>
      </c>
      <c r="E32" s="28">
        <f>SUM(E6:E31)</f>
        <v>25</v>
      </c>
      <c r="F32" s="38">
        <f>SUM(F6:F31)</f>
        <v>18</v>
      </c>
      <c r="J32" s="17">
        <f>SUM(J6:J31)</f>
        <v>285</v>
      </c>
      <c r="K32" s="32">
        <f>SUM(K6:K31)</f>
        <v>5788003.9333333345</v>
      </c>
    </row>
    <row r="33" ht="12.75">
      <c r="J33" s="35"/>
    </row>
    <row r="34" spans="2:4" ht="12.75">
      <c r="B34" s="4"/>
      <c r="C34" s="4"/>
      <c r="D34" s="13"/>
    </row>
    <row r="35" ht="12.75">
      <c r="J35" s="11"/>
    </row>
    <row r="37" ht="12.75">
      <c r="A37" s="24" t="s">
        <v>31</v>
      </c>
    </row>
    <row r="38" ht="12.75">
      <c r="A38" t="s">
        <v>32</v>
      </c>
    </row>
    <row r="40" spans="1:4" ht="12.75">
      <c r="A40" s="24" t="s">
        <v>33</v>
      </c>
      <c r="B40" s="13"/>
      <c r="C40" s="13"/>
      <c r="D40" s="13">
        <f>SUM(((5444000)))*1.0119</f>
        <v>5508783.600000001</v>
      </c>
    </row>
    <row r="41" spans="1:5" ht="12.75">
      <c r="A41" t="s">
        <v>35</v>
      </c>
      <c r="B41" s="13"/>
      <c r="C41" s="13"/>
      <c r="D41" s="27">
        <v>748584</v>
      </c>
      <c r="E41" t="s">
        <v>42</v>
      </c>
    </row>
    <row r="42" spans="1:4" ht="12.75">
      <c r="A42" t="s">
        <v>36</v>
      </c>
      <c r="B42" s="13"/>
      <c r="C42" s="13"/>
      <c r="D42" s="13">
        <f>SUM(D40:D41)</f>
        <v>6257367.600000001</v>
      </c>
    </row>
    <row r="43" spans="1:4" ht="12.75">
      <c r="A43" t="s">
        <v>24</v>
      </c>
      <c r="B43" s="27"/>
      <c r="C43" s="27"/>
      <c r="D43" s="27">
        <f>SUM(3.59*-466094)+(0.74*-388540)</f>
        <v>-1960797.06</v>
      </c>
    </row>
    <row r="44" spans="2:4" ht="12.75">
      <c r="B44" s="13"/>
      <c r="C44" s="13"/>
      <c r="D44" s="13">
        <f>SUM(D42:D43)</f>
        <v>4296570.540000001</v>
      </c>
    </row>
    <row r="45" spans="1:4" ht="12.75">
      <c r="A45" s="24" t="s">
        <v>34</v>
      </c>
      <c r="B45" s="13"/>
      <c r="C45" s="13"/>
      <c r="D45" s="13">
        <f>SUM(-80000)*1.0119</f>
        <v>-80952</v>
      </c>
    </row>
    <row r="46" spans="1:4" ht="12.75">
      <c r="A46" s="24" t="s">
        <v>25</v>
      </c>
      <c r="B46" s="13"/>
      <c r="C46" s="13"/>
      <c r="D46" s="13">
        <f>466094/24*-20</f>
        <v>-388411.6666666666</v>
      </c>
    </row>
    <row r="47" spans="1:4" ht="12.75">
      <c r="A47" t="s">
        <v>18</v>
      </c>
      <c r="B47" s="4"/>
      <c r="C47" s="4"/>
      <c r="D47" s="13">
        <f>SUM(D44:D46)</f>
        <v>3827206.8733333345</v>
      </c>
    </row>
    <row r="50" spans="1:4" ht="13.5">
      <c r="A50" s="5" t="s">
        <v>19</v>
      </c>
      <c r="D50" s="14">
        <f>D47+K31</f>
        <v>5788003.9333333345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zoomScale="95" zoomScaleNormal="95" workbookViewId="0" topLeftCell="A4">
      <pane ySplit="1956" topLeftCell="A8" activePane="bottomLeft" state="split"/>
      <selection pane="topLeft" activeCell="A4" sqref="A4"/>
      <selection pane="bottomLeft" activeCell="D46" sqref="D46"/>
    </sheetView>
  </sheetViews>
  <sheetFormatPr defaultColWidth="9.140625" defaultRowHeight="12.75"/>
  <cols>
    <col min="1" max="1" width="25.140625" style="0" customWidth="1"/>
    <col min="2" max="2" width="9.00390625" style="0" customWidth="1"/>
    <col min="3" max="3" width="12.140625" style="0" customWidth="1"/>
    <col min="4" max="4" width="12.8515625" style="10" customWidth="1"/>
    <col min="5" max="5" width="16.421875" style="0" customWidth="1"/>
    <col min="6" max="6" width="16.7109375" style="0" customWidth="1"/>
    <col min="7" max="9" width="9.140625" style="0" hidden="1" customWidth="1"/>
    <col min="10" max="10" width="9.140625" style="10" customWidth="1"/>
    <col min="11" max="11" width="11.28125" style="10" customWidth="1"/>
  </cols>
  <sheetData>
    <row r="2" spans="1:5" ht="14.25">
      <c r="A2" s="9" t="s">
        <v>45</v>
      </c>
      <c r="B2" s="9"/>
      <c r="C2" s="9"/>
      <c r="D2" s="12"/>
      <c r="E2" s="9"/>
    </row>
    <row r="4" spans="1:11" ht="91.5">
      <c r="A4" s="1"/>
      <c r="B4" s="41" t="s">
        <v>46</v>
      </c>
      <c r="C4" s="42" t="s">
        <v>47</v>
      </c>
      <c r="D4" s="15" t="s">
        <v>43</v>
      </c>
      <c r="E4" s="30" t="s">
        <v>28</v>
      </c>
      <c r="F4" s="30" t="s">
        <v>29</v>
      </c>
      <c r="J4" s="31" t="s">
        <v>48</v>
      </c>
      <c r="K4" s="36" t="s">
        <v>14</v>
      </c>
    </row>
    <row r="5" spans="1:11" ht="12.75">
      <c r="A5" s="1"/>
      <c r="B5" s="8"/>
      <c r="C5" s="8"/>
      <c r="D5" s="16"/>
      <c r="E5" s="8"/>
      <c r="F5" s="8"/>
      <c r="J5" s="33"/>
      <c r="K5" s="33"/>
    </row>
    <row r="6" spans="1:11" ht="13.5">
      <c r="A6" s="1" t="s">
        <v>27</v>
      </c>
      <c r="B6" s="21">
        <v>5</v>
      </c>
      <c r="C6" s="21">
        <v>5</v>
      </c>
      <c r="D6" s="22">
        <v>6</v>
      </c>
      <c r="E6" s="21"/>
      <c r="F6" s="21">
        <v>1</v>
      </c>
      <c r="G6" s="23"/>
      <c r="H6" s="23"/>
      <c r="I6" s="23"/>
      <c r="J6" s="39">
        <v>5</v>
      </c>
      <c r="K6" s="34">
        <f aca="true" t="shared" si="0" ref="K6:K26">$D$42/$J$31*J6</f>
        <v>62707.418831168834</v>
      </c>
    </row>
    <row r="7" spans="1:11" ht="13.5">
      <c r="A7" s="1" t="s">
        <v>26</v>
      </c>
      <c r="B7" s="21">
        <v>3</v>
      </c>
      <c r="C7" s="21">
        <v>4</v>
      </c>
      <c r="D7" s="22">
        <v>5</v>
      </c>
      <c r="E7" s="21">
        <v>1</v>
      </c>
      <c r="F7" s="21"/>
      <c r="G7" s="23"/>
      <c r="H7" s="23"/>
      <c r="I7" s="23"/>
      <c r="J7" s="39">
        <v>4</v>
      </c>
      <c r="K7" s="34">
        <f t="shared" si="0"/>
        <v>50165.93506493507</v>
      </c>
    </row>
    <row r="8" spans="1:11" ht="13.5">
      <c r="A8" s="1" t="s">
        <v>0</v>
      </c>
      <c r="B8" s="21">
        <v>7</v>
      </c>
      <c r="C8" s="21">
        <v>7</v>
      </c>
      <c r="D8" s="22">
        <v>10</v>
      </c>
      <c r="E8" s="21"/>
      <c r="F8" s="21">
        <v>3</v>
      </c>
      <c r="G8" s="23"/>
      <c r="H8" s="23"/>
      <c r="I8" s="23"/>
      <c r="J8" s="39">
        <v>7</v>
      </c>
      <c r="K8" s="34">
        <f t="shared" si="0"/>
        <v>87790.38636363637</v>
      </c>
    </row>
    <row r="9" spans="1:11" ht="13.5">
      <c r="A9" s="1" t="s">
        <v>1</v>
      </c>
      <c r="B9" s="21">
        <v>6</v>
      </c>
      <c r="C9" s="21">
        <v>7</v>
      </c>
      <c r="D9" s="22">
        <v>8</v>
      </c>
      <c r="E9" s="21">
        <v>1</v>
      </c>
      <c r="F9" s="21"/>
      <c r="G9" s="23"/>
      <c r="H9" s="23"/>
      <c r="I9" s="23"/>
      <c r="J9" s="39">
        <v>7</v>
      </c>
      <c r="K9" s="34">
        <f t="shared" si="0"/>
        <v>87790.38636363637</v>
      </c>
    </row>
    <row r="10" spans="1:11" ht="13.5">
      <c r="A10" s="1" t="s">
        <v>15</v>
      </c>
      <c r="B10" s="21">
        <v>1</v>
      </c>
      <c r="C10" s="21">
        <v>1</v>
      </c>
      <c r="D10" s="22">
        <v>2</v>
      </c>
      <c r="E10" s="21">
        <v>2</v>
      </c>
      <c r="F10" s="21"/>
      <c r="G10" s="23"/>
      <c r="H10" s="23"/>
      <c r="I10" s="23"/>
      <c r="J10" s="39">
        <v>3</v>
      </c>
      <c r="K10" s="34">
        <f t="shared" si="0"/>
        <v>37624.4512987013</v>
      </c>
    </row>
    <row r="11" spans="1:11" ht="13.5">
      <c r="A11" s="25" t="s">
        <v>2</v>
      </c>
      <c r="B11" s="21">
        <v>18</v>
      </c>
      <c r="C11" s="21">
        <v>27</v>
      </c>
      <c r="D11" s="22">
        <v>28</v>
      </c>
      <c r="E11" s="26"/>
      <c r="F11" s="21">
        <v>1</v>
      </c>
      <c r="G11" s="23"/>
      <c r="H11" s="23"/>
      <c r="I11" s="23"/>
      <c r="J11" s="39">
        <v>18</v>
      </c>
      <c r="K11" s="34">
        <f t="shared" si="0"/>
        <v>225746.7077922078</v>
      </c>
    </row>
    <row r="12" spans="1:11" ht="13.5">
      <c r="A12" s="1" t="s">
        <v>3</v>
      </c>
      <c r="B12" s="21">
        <v>41</v>
      </c>
      <c r="C12" s="21">
        <v>67</v>
      </c>
      <c r="D12" s="22">
        <v>72</v>
      </c>
      <c r="E12" s="21">
        <v>6</v>
      </c>
      <c r="F12" s="21">
        <v>1</v>
      </c>
      <c r="G12" s="23"/>
      <c r="H12" s="23"/>
      <c r="I12" s="23"/>
      <c r="J12" s="39">
        <v>47</v>
      </c>
      <c r="K12" s="34">
        <f t="shared" si="0"/>
        <v>589449.737012987</v>
      </c>
    </row>
    <row r="13" spans="1:11" ht="13.5">
      <c r="A13" s="1" t="s">
        <v>16</v>
      </c>
      <c r="B13" s="21">
        <v>3</v>
      </c>
      <c r="C13" s="21">
        <v>4</v>
      </c>
      <c r="D13" s="22">
        <v>4</v>
      </c>
      <c r="E13" s="21"/>
      <c r="F13" s="21"/>
      <c r="G13" s="23"/>
      <c r="H13" s="23"/>
      <c r="I13" s="23"/>
      <c r="J13" s="39">
        <v>3</v>
      </c>
      <c r="K13" s="34">
        <f t="shared" si="0"/>
        <v>37624.4512987013</v>
      </c>
    </row>
    <row r="14" spans="1:11" ht="13.5">
      <c r="A14" s="1" t="s">
        <v>5</v>
      </c>
      <c r="B14" s="21">
        <v>13</v>
      </c>
      <c r="C14" s="21">
        <v>20</v>
      </c>
      <c r="D14" s="22">
        <v>22</v>
      </c>
      <c r="E14" s="21">
        <v>1</v>
      </c>
      <c r="F14" s="21">
        <v>1</v>
      </c>
      <c r="G14" s="23"/>
      <c r="H14" s="23"/>
      <c r="I14" s="23"/>
      <c r="J14" s="39">
        <v>14</v>
      </c>
      <c r="K14" s="34">
        <f t="shared" si="0"/>
        <v>175580.77272727274</v>
      </c>
    </row>
    <row r="15" spans="1:11" ht="13.5">
      <c r="A15" s="1" t="s">
        <v>6</v>
      </c>
      <c r="B15" s="21">
        <v>3</v>
      </c>
      <c r="C15" s="21">
        <v>7</v>
      </c>
      <c r="D15" s="22">
        <v>7</v>
      </c>
      <c r="E15" s="21"/>
      <c r="F15" s="21"/>
      <c r="G15" s="23"/>
      <c r="H15" s="23"/>
      <c r="I15" s="23"/>
      <c r="J15" s="39">
        <v>3</v>
      </c>
      <c r="K15" s="34">
        <f t="shared" si="0"/>
        <v>37624.4512987013</v>
      </c>
    </row>
    <row r="16" spans="1:11" ht="13.5">
      <c r="A16" s="1" t="s">
        <v>12</v>
      </c>
      <c r="B16" s="21">
        <v>7</v>
      </c>
      <c r="C16" s="21">
        <v>15</v>
      </c>
      <c r="D16" s="22">
        <v>16</v>
      </c>
      <c r="E16" s="21">
        <v>1</v>
      </c>
      <c r="F16" s="21"/>
      <c r="G16" s="23"/>
      <c r="H16" s="23"/>
      <c r="I16" s="23"/>
      <c r="J16" s="39">
        <v>8</v>
      </c>
      <c r="K16" s="34">
        <f t="shared" si="0"/>
        <v>100331.87012987013</v>
      </c>
    </row>
    <row r="17" spans="1:11" ht="13.5">
      <c r="A17" s="25" t="s">
        <v>50</v>
      </c>
      <c r="B17" s="21">
        <v>7</v>
      </c>
      <c r="C17" s="21">
        <v>13</v>
      </c>
      <c r="D17" s="22">
        <v>15</v>
      </c>
      <c r="E17" s="21">
        <v>1</v>
      </c>
      <c r="F17" s="21">
        <v>1</v>
      </c>
      <c r="G17" s="23"/>
      <c r="H17" s="23"/>
      <c r="I17" s="23"/>
      <c r="J17" s="39">
        <v>8</v>
      </c>
      <c r="K17" s="34">
        <f t="shared" si="0"/>
        <v>100331.87012987013</v>
      </c>
    </row>
    <row r="18" spans="1:11" ht="13.5">
      <c r="A18" s="25" t="s">
        <v>49</v>
      </c>
      <c r="B18" s="21">
        <v>16</v>
      </c>
      <c r="C18" s="21">
        <v>18</v>
      </c>
      <c r="D18" s="22">
        <v>19</v>
      </c>
      <c r="E18" s="21">
        <v>1</v>
      </c>
      <c r="F18" s="21"/>
      <c r="G18" s="23"/>
      <c r="H18" s="23"/>
      <c r="I18" s="23"/>
      <c r="J18" s="39">
        <v>17</v>
      </c>
      <c r="K18" s="34">
        <f t="shared" si="0"/>
        <v>213205.22402597405</v>
      </c>
    </row>
    <row r="19" spans="1:11" ht="13.5">
      <c r="A19" s="1" t="s">
        <v>8</v>
      </c>
      <c r="B19" s="21">
        <v>14</v>
      </c>
      <c r="C19" s="21">
        <v>23</v>
      </c>
      <c r="D19" s="22">
        <v>25</v>
      </c>
      <c r="E19" s="21">
        <v>2</v>
      </c>
      <c r="F19" s="21"/>
      <c r="G19" s="23"/>
      <c r="H19" s="23"/>
      <c r="I19" s="23"/>
      <c r="J19" s="39">
        <v>16</v>
      </c>
      <c r="K19" s="34">
        <f t="shared" si="0"/>
        <v>200663.74025974027</v>
      </c>
    </row>
    <row r="20" spans="1:11" ht="13.5">
      <c r="A20" s="1" t="s">
        <v>9</v>
      </c>
      <c r="B20" s="21">
        <v>74</v>
      </c>
      <c r="C20" s="21">
        <v>90</v>
      </c>
      <c r="D20" s="22">
        <v>107</v>
      </c>
      <c r="E20" s="21">
        <v>12</v>
      </c>
      <c r="F20" s="21">
        <v>5</v>
      </c>
      <c r="G20" s="23"/>
      <c r="H20" s="23"/>
      <c r="I20" s="23"/>
      <c r="J20" s="39">
        <v>86</v>
      </c>
      <c r="K20" s="34">
        <f t="shared" si="0"/>
        <v>1078567.603896104</v>
      </c>
    </row>
    <row r="21" spans="1:11" ht="13.5">
      <c r="A21" s="6" t="s">
        <v>51</v>
      </c>
      <c r="B21" s="21">
        <v>19</v>
      </c>
      <c r="C21" s="21">
        <v>21</v>
      </c>
      <c r="D21" s="22">
        <v>21</v>
      </c>
      <c r="E21" s="21"/>
      <c r="F21" s="21"/>
      <c r="G21" s="23"/>
      <c r="H21" s="23"/>
      <c r="I21" s="23"/>
      <c r="J21" s="39">
        <v>19</v>
      </c>
      <c r="K21" s="34">
        <f t="shared" si="0"/>
        <v>238288.19155844155</v>
      </c>
    </row>
    <row r="22" spans="1:11" ht="13.5">
      <c r="A22" s="1" t="s">
        <v>10</v>
      </c>
      <c r="B22" s="21">
        <v>2</v>
      </c>
      <c r="C22" s="21">
        <v>3</v>
      </c>
      <c r="D22" s="22">
        <v>3</v>
      </c>
      <c r="E22" s="21"/>
      <c r="F22" s="21"/>
      <c r="G22" s="23"/>
      <c r="H22" s="23"/>
      <c r="I22" s="23"/>
      <c r="J22" s="39">
        <v>2</v>
      </c>
      <c r="K22" s="34">
        <f t="shared" si="0"/>
        <v>25082.967532467534</v>
      </c>
    </row>
    <row r="23" spans="1:11" ht="13.5">
      <c r="A23" s="25" t="s">
        <v>4</v>
      </c>
      <c r="B23" s="21">
        <v>1</v>
      </c>
      <c r="C23" s="21">
        <v>1</v>
      </c>
      <c r="D23" s="22">
        <v>2</v>
      </c>
      <c r="E23" s="21"/>
      <c r="F23" s="21">
        <v>1</v>
      </c>
      <c r="G23" s="23"/>
      <c r="H23" s="23"/>
      <c r="I23" s="23"/>
      <c r="J23" s="39">
        <v>1</v>
      </c>
      <c r="K23" s="34">
        <f t="shared" si="0"/>
        <v>12541.483766233767</v>
      </c>
    </row>
    <row r="24" spans="1:12" ht="13.5">
      <c r="A24" s="25" t="s">
        <v>23</v>
      </c>
      <c r="B24" s="21">
        <v>7</v>
      </c>
      <c r="C24" s="21">
        <v>8</v>
      </c>
      <c r="D24" s="22">
        <v>8</v>
      </c>
      <c r="E24" s="21"/>
      <c r="F24" s="21"/>
      <c r="G24" s="23"/>
      <c r="H24" s="23"/>
      <c r="I24" s="23"/>
      <c r="J24" s="39">
        <v>7</v>
      </c>
      <c r="K24" s="34">
        <f t="shared" si="0"/>
        <v>87790.38636363637</v>
      </c>
      <c r="L24" s="4"/>
    </row>
    <row r="25" spans="1:11" ht="13.5">
      <c r="A25" s="1" t="s">
        <v>39</v>
      </c>
      <c r="B25" s="21">
        <v>23</v>
      </c>
      <c r="C25" s="21">
        <v>41</v>
      </c>
      <c r="D25" s="22">
        <v>51</v>
      </c>
      <c r="E25" s="21">
        <v>5</v>
      </c>
      <c r="F25" s="21">
        <v>5</v>
      </c>
      <c r="G25" s="23"/>
      <c r="H25" s="23"/>
      <c r="I25" s="23"/>
      <c r="J25" s="39">
        <v>28</v>
      </c>
      <c r="K25" s="34">
        <f t="shared" si="0"/>
        <v>351161.54545454547</v>
      </c>
    </row>
    <row r="26" spans="1:11" ht="13.5">
      <c r="A26" s="1" t="s">
        <v>11</v>
      </c>
      <c r="B26" s="21">
        <v>4</v>
      </c>
      <c r="C26" s="21">
        <v>5</v>
      </c>
      <c r="D26" s="22">
        <v>6</v>
      </c>
      <c r="E26" s="21">
        <v>1</v>
      </c>
      <c r="F26" s="21"/>
      <c r="G26" s="23"/>
      <c r="H26" s="23"/>
      <c r="I26" s="23"/>
      <c r="J26" s="39">
        <v>5</v>
      </c>
      <c r="K26" s="34">
        <f t="shared" si="0"/>
        <v>62707.418831168834</v>
      </c>
    </row>
    <row r="27" spans="1:11" ht="13.5">
      <c r="A27" s="1"/>
      <c r="B27" s="21"/>
      <c r="C27" s="21"/>
      <c r="D27" s="22"/>
      <c r="E27" s="21"/>
      <c r="F27" s="21"/>
      <c r="G27" s="23"/>
      <c r="H27" s="23"/>
      <c r="I27" s="23"/>
      <c r="J27" s="39"/>
      <c r="K27" s="34"/>
    </row>
    <row r="28" spans="1:11" ht="13.5">
      <c r="A28" s="1" t="s">
        <v>20</v>
      </c>
      <c r="B28" s="28"/>
      <c r="C28" s="28"/>
      <c r="D28" s="29"/>
      <c r="E28" s="28"/>
      <c r="F28" s="28"/>
      <c r="G28" s="20"/>
      <c r="H28" s="20"/>
      <c r="I28" s="20"/>
      <c r="J28" s="39"/>
      <c r="K28" s="34">
        <f>$D$42/$J$31*J28</f>
        <v>0</v>
      </c>
    </row>
    <row r="29" spans="1:11" ht="13.5">
      <c r="A29" s="1"/>
      <c r="B29" s="18"/>
      <c r="C29" s="18"/>
      <c r="D29" s="19"/>
      <c r="E29" s="18"/>
      <c r="F29" s="18"/>
      <c r="G29" s="20"/>
      <c r="H29" s="20"/>
      <c r="I29" s="20"/>
      <c r="J29" s="39"/>
      <c r="K29" s="34"/>
    </row>
    <row r="30" spans="1:11" ht="26.25">
      <c r="A30" s="7" t="s">
        <v>53</v>
      </c>
      <c r="B30" s="21"/>
      <c r="C30" s="21"/>
      <c r="D30" s="22">
        <v>49</v>
      </c>
      <c r="E30" s="21"/>
      <c r="F30" s="21"/>
      <c r="G30" s="23"/>
      <c r="H30" s="23"/>
      <c r="I30" s="23"/>
      <c r="J30" s="39">
        <f>B30+E30</f>
        <v>0</v>
      </c>
      <c r="K30" s="34">
        <v>0</v>
      </c>
    </row>
    <row r="31" spans="1:11" ht="13.5">
      <c r="A31" s="3" t="s">
        <v>13</v>
      </c>
      <c r="B31" s="28">
        <f>SUM(B6:B30)</f>
        <v>274</v>
      </c>
      <c r="C31" s="28"/>
      <c r="D31" s="37">
        <f>SUM(D6:D30)</f>
        <v>486</v>
      </c>
      <c r="E31" s="28">
        <f>SUM(E6:E30)</f>
        <v>34</v>
      </c>
      <c r="F31" s="38">
        <f>SUM(F6:F30)</f>
        <v>19</v>
      </c>
      <c r="J31" s="17">
        <f>SUM(J6:J30)</f>
        <v>308</v>
      </c>
      <c r="K31" s="32">
        <f>SUM(K6:K30)</f>
        <v>3862777</v>
      </c>
    </row>
    <row r="32" ht="12.75">
      <c r="J32" s="35"/>
    </row>
    <row r="33" spans="2:4" ht="12.75">
      <c r="B33" s="4"/>
      <c r="C33" s="4"/>
      <c r="D33" s="13"/>
    </row>
    <row r="34" ht="12.75">
      <c r="J34" s="11"/>
    </row>
    <row r="36" ht="12.75">
      <c r="A36" s="24" t="s">
        <v>44</v>
      </c>
    </row>
    <row r="37" ht="12.75">
      <c r="A37" t="s">
        <v>55</v>
      </c>
    </row>
    <row r="39" spans="1:4" ht="12.75">
      <c r="A39" s="24" t="s">
        <v>52</v>
      </c>
      <c r="B39" s="13"/>
      <c r="C39" s="13"/>
      <c r="D39" s="13">
        <f>3862777+83086</f>
        <v>3945863</v>
      </c>
    </row>
    <row r="40" spans="1:4" ht="12.75">
      <c r="A40" s="24" t="s">
        <v>54</v>
      </c>
      <c r="B40" s="13"/>
      <c r="C40" s="13"/>
      <c r="D40" s="27">
        <v>-83086</v>
      </c>
    </row>
    <row r="41" spans="1:4" ht="12.75">
      <c r="A41" s="24"/>
      <c r="B41" s="13"/>
      <c r="C41" s="13"/>
      <c r="D41" s="13"/>
    </row>
    <row r="42" spans="1:6" ht="12.75">
      <c r="A42" t="s">
        <v>18</v>
      </c>
      <c r="B42" s="4"/>
      <c r="C42" s="4"/>
      <c r="D42" s="13">
        <v>3862777</v>
      </c>
      <c r="F42" s="44"/>
    </row>
    <row r="43" ht="12.75">
      <c r="F43" s="43"/>
    </row>
    <row r="45" spans="1:4" ht="13.5">
      <c r="A45" s="5" t="s">
        <v>19</v>
      </c>
      <c r="D45" s="14">
        <f>D42+K30</f>
        <v>3862777</v>
      </c>
    </row>
    <row r="47" ht="12.75">
      <c r="A47" t="s">
        <v>56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tabSelected="1" zoomScale="95" zoomScaleNormal="95" workbookViewId="0" topLeftCell="A1">
      <selection activeCell="A3" sqref="A3"/>
    </sheetView>
  </sheetViews>
  <sheetFormatPr defaultColWidth="9.140625" defaultRowHeight="12.75"/>
  <cols>
    <col min="1" max="1" width="25.140625" style="0" customWidth="1"/>
    <col min="2" max="2" width="9.00390625" style="0" customWidth="1"/>
    <col min="3" max="3" width="12.140625" style="0" customWidth="1"/>
    <col min="4" max="4" width="12.8515625" style="10" customWidth="1"/>
    <col min="5" max="5" width="13.28125" style="0" customWidth="1"/>
    <col min="6" max="6" width="13.7109375" style="0" customWidth="1"/>
    <col min="7" max="9" width="9.140625" style="0" hidden="1" customWidth="1"/>
    <col min="10" max="10" width="10.8515625" style="10" customWidth="1"/>
    <col min="11" max="11" width="13.421875" style="10" customWidth="1"/>
  </cols>
  <sheetData>
    <row r="2" spans="1:5" ht="14.25">
      <c r="A2" s="9" t="s">
        <v>65</v>
      </c>
      <c r="B2" s="9"/>
      <c r="C2" s="9"/>
      <c r="D2" s="12"/>
      <c r="E2" s="9"/>
    </row>
    <row r="4" spans="1:11" ht="79.5">
      <c r="A4" s="1"/>
      <c r="B4" s="41" t="s">
        <v>46</v>
      </c>
      <c r="C4" s="42" t="s">
        <v>57</v>
      </c>
      <c r="D4" s="15" t="s">
        <v>58</v>
      </c>
      <c r="E4" s="46" t="s">
        <v>62</v>
      </c>
      <c r="F4" s="46" t="s">
        <v>61</v>
      </c>
      <c r="J4" s="47" t="s">
        <v>48</v>
      </c>
      <c r="K4" s="47" t="s">
        <v>14</v>
      </c>
    </row>
    <row r="5" spans="1:11" ht="12.75">
      <c r="A5" s="1"/>
      <c r="B5" s="8"/>
      <c r="C5" s="8"/>
      <c r="D5" s="16"/>
      <c r="E5" s="8"/>
      <c r="F5" s="8"/>
      <c r="J5" s="33"/>
      <c r="K5" s="33"/>
    </row>
    <row r="6" spans="1:11" ht="13.5">
      <c r="A6" s="1" t="s">
        <v>27</v>
      </c>
      <c r="B6" s="28">
        <v>4</v>
      </c>
      <c r="C6" s="28">
        <v>6</v>
      </c>
      <c r="D6" s="22">
        <f aca="true" t="shared" si="0" ref="D6:D28">C6+E6+F6</f>
        <v>8</v>
      </c>
      <c r="E6" s="28">
        <v>0</v>
      </c>
      <c r="F6" s="28">
        <v>2</v>
      </c>
      <c r="G6" s="45"/>
      <c r="H6" s="45"/>
      <c r="I6" s="45"/>
      <c r="J6" s="39">
        <f aca="true" t="shared" si="1" ref="J6:J28">B6+E6</f>
        <v>4</v>
      </c>
      <c r="K6" s="34">
        <f aca="true" t="shared" si="2" ref="K6:K26">$D$42/$J$30*J6</f>
        <v>44821.53312068966</v>
      </c>
    </row>
    <row r="7" spans="1:11" ht="13.5">
      <c r="A7" s="1" t="s">
        <v>26</v>
      </c>
      <c r="B7" s="28">
        <v>4</v>
      </c>
      <c r="C7" s="28">
        <v>5</v>
      </c>
      <c r="D7" s="22">
        <f t="shared" si="0"/>
        <v>7</v>
      </c>
      <c r="E7" s="28">
        <v>2</v>
      </c>
      <c r="F7" s="28">
        <v>0</v>
      </c>
      <c r="G7" s="45"/>
      <c r="H7" s="45"/>
      <c r="I7" s="45"/>
      <c r="J7" s="39">
        <f t="shared" si="1"/>
        <v>6</v>
      </c>
      <c r="K7" s="34">
        <f t="shared" si="2"/>
        <v>67232.29968103449</v>
      </c>
    </row>
    <row r="8" spans="1:11" ht="13.5">
      <c r="A8" s="1" t="s">
        <v>0</v>
      </c>
      <c r="B8" s="28">
        <v>9</v>
      </c>
      <c r="C8" s="28">
        <v>9</v>
      </c>
      <c r="D8" s="22">
        <f t="shared" si="0"/>
        <v>9</v>
      </c>
      <c r="E8" s="28">
        <v>0</v>
      </c>
      <c r="F8" s="28">
        <v>0</v>
      </c>
      <c r="G8" s="45"/>
      <c r="H8" s="45"/>
      <c r="I8" s="45"/>
      <c r="J8" s="39">
        <f t="shared" si="1"/>
        <v>9</v>
      </c>
      <c r="K8" s="34">
        <f t="shared" si="2"/>
        <v>100848.44952155174</v>
      </c>
    </row>
    <row r="9" spans="1:11" ht="13.5">
      <c r="A9" s="1" t="s">
        <v>1</v>
      </c>
      <c r="B9" s="28">
        <v>6</v>
      </c>
      <c r="C9" s="28">
        <v>7</v>
      </c>
      <c r="D9" s="22">
        <f t="shared" si="0"/>
        <v>8</v>
      </c>
      <c r="E9" s="28">
        <v>1</v>
      </c>
      <c r="F9" s="28">
        <v>0</v>
      </c>
      <c r="G9" s="45"/>
      <c r="H9" s="45"/>
      <c r="I9" s="45"/>
      <c r="J9" s="39">
        <f t="shared" si="1"/>
        <v>7</v>
      </c>
      <c r="K9" s="34">
        <f t="shared" si="2"/>
        <v>78437.6829612069</v>
      </c>
    </row>
    <row r="10" spans="1:11" ht="13.5">
      <c r="A10" s="1" t="s">
        <v>15</v>
      </c>
      <c r="B10" s="28">
        <v>5</v>
      </c>
      <c r="C10" s="28">
        <v>8</v>
      </c>
      <c r="D10" s="22">
        <f t="shared" si="0"/>
        <v>8</v>
      </c>
      <c r="E10" s="28">
        <v>0</v>
      </c>
      <c r="F10" s="28">
        <v>0</v>
      </c>
      <c r="G10" s="45"/>
      <c r="H10" s="45"/>
      <c r="I10" s="45"/>
      <c r="J10" s="39">
        <f t="shared" si="1"/>
        <v>5</v>
      </c>
      <c r="K10" s="34">
        <f t="shared" si="2"/>
        <v>56026.91640086207</v>
      </c>
    </row>
    <row r="11" spans="1:11" ht="13.5">
      <c r="A11" s="25" t="s">
        <v>2</v>
      </c>
      <c r="B11" s="28">
        <v>15</v>
      </c>
      <c r="C11" s="28">
        <v>27</v>
      </c>
      <c r="D11" s="22">
        <f t="shared" si="0"/>
        <v>32</v>
      </c>
      <c r="E11" s="54">
        <v>3</v>
      </c>
      <c r="F11" s="28">
        <v>2</v>
      </c>
      <c r="G11" s="45"/>
      <c r="H11" s="45"/>
      <c r="I11" s="45"/>
      <c r="J11" s="39">
        <f t="shared" si="1"/>
        <v>18</v>
      </c>
      <c r="K11" s="34">
        <f t="shared" si="2"/>
        <v>201696.89904310348</v>
      </c>
    </row>
    <row r="12" spans="1:11" ht="13.5">
      <c r="A12" s="1" t="s">
        <v>3</v>
      </c>
      <c r="B12" s="28">
        <v>64</v>
      </c>
      <c r="C12" s="28">
        <v>72</v>
      </c>
      <c r="D12" s="22">
        <f t="shared" si="0"/>
        <v>88</v>
      </c>
      <c r="E12" s="28">
        <v>13</v>
      </c>
      <c r="F12" s="28">
        <v>3</v>
      </c>
      <c r="G12" s="45"/>
      <c r="H12" s="45"/>
      <c r="I12" s="45"/>
      <c r="J12" s="39">
        <f t="shared" si="1"/>
        <v>77</v>
      </c>
      <c r="K12" s="34">
        <f t="shared" si="2"/>
        <v>862814.512573276</v>
      </c>
    </row>
    <row r="13" spans="1:11" ht="13.5">
      <c r="A13" s="1" t="s">
        <v>16</v>
      </c>
      <c r="B13" s="28">
        <v>4</v>
      </c>
      <c r="C13" s="28">
        <v>4</v>
      </c>
      <c r="D13" s="22">
        <f t="shared" si="0"/>
        <v>4</v>
      </c>
      <c r="E13" s="28">
        <v>0</v>
      </c>
      <c r="F13" s="28">
        <v>0</v>
      </c>
      <c r="G13" s="45"/>
      <c r="H13" s="45"/>
      <c r="I13" s="45"/>
      <c r="J13" s="39">
        <f t="shared" si="1"/>
        <v>4</v>
      </c>
      <c r="K13" s="34">
        <f t="shared" si="2"/>
        <v>44821.53312068966</v>
      </c>
    </row>
    <row r="14" spans="1:11" ht="13.5">
      <c r="A14" s="1" t="s">
        <v>5</v>
      </c>
      <c r="B14" s="28">
        <v>14</v>
      </c>
      <c r="C14" s="28">
        <v>20</v>
      </c>
      <c r="D14" s="22">
        <f t="shared" si="0"/>
        <v>22</v>
      </c>
      <c r="E14" s="28">
        <v>1</v>
      </c>
      <c r="F14" s="28">
        <v>1</v>
      </c>
      <c r="G14" s="45"/>
      <c r="H14" s="45"/>
      <c r="I14" s="45"/>
      <c r="J14" s="39">
        <f>B14+E14</f>
        <v>15</v>
      </c>
      <c r="K14" s="34">
        <f t="shared" si="2"/>
        <v>168080.74920258622</v>
      </c>
    </row>
    <row r="15" spans="1:11" ht="13.5">
      <c r="A15" s="1" t="s">
        <v>6</v>
      </c>
      <c r="B15" s="28">
        <v>3</v>
      </c>
      <c r="C15" s="28">
        <v>5</v>
      </c>
      <c r="D15" s="22">
        <f t="shared" si="0"/>
        <v>5</v>
      </c>
      <c r="E15" s="28">
        <v>0</v>
      </c>
      <c r="F15" s="28">
        <v>0</v>
      </c>
      <c r="G15" s="45"/>
      <c r="H15" s="45"/>
      <c r="I15" s="45"/>
      <c r="J15" s="39">
        <f t="shared" si="1"/>
        <v>3</v>
      </c>
      <c r="K15" s="34">
        <f t="shared" si="2"/>
        <v>33616.149840517246</v>
      </c>
    </row>
    <row r="16" spans="1:11" ht="13.5">
      <c r="A16" s="1" t="s">
        <v>12</v>
      </c>
      <c r="B16" s="28">
        <v>10</v>
      </c>
      <c r="C16" s="28">
        <v>10</v>
      </c>
      <c r="D16" s="22">
        <f t="shared" si="0"/>
        <v>10</v>
      </c>
      <c r="E16" s="28">
        <v>0</v>
      </c>
      <c r="F16" s="28">
        <v>0</v>
      </c>
      <c r="G16" s="45"/>
      <c r="H16" s="45"/>
      <c r="I16" s="45"/>
      <c r="J16" s="39">
        <f t="shared" si="1"/>
        <v>10</v>
      </c>
      <c r="K16" s="34">
        <f t="shared" si="2"/>
        <v>112053.83280172414</v>
      </c>
    </row>
    <row r="17" spans="1:11" ht="13.5">
      <c r="A17" s="25" t="s">
        <v>50</v>
      </c>
      <c r="B17" s="28">
        <v>8</v>
      </c>
      <c r="C17" s="28">
        <v>19</v>
      </c>
      <c r="D17" s="22">
        <f t="shared" si="0"/>
        <v>21</v>
      </c>
      <c r="E17" s="28">
        <v>1</v>
      </c>
      <c r="F17" s="28">
        <v>1</v>
      </c>
      <c r="G17" s="45"/>
      <c r="H17" s="45"/>
      <c r="I17" s="45"/>
      <c r="J17" s="39">
        <f t="shared" si="1"/>
        <v>9</v>
      </c>
      <c r="K17" s="34">
        <f t="shared" si="2"/>
        <v>100848.44952155174</v>
      </c>
    </row>
    <row r="18" spans="1:11" ht="13.5">
      <c r="A18" s="25" t="s">
        <v>49</v>
      </c>
      <c r="B18" s="28">
        <v>8</v>
      </c>
      <c r="C18" s="28">
        <v>21</v>
      </c>
      <c r="D18" s="22">
        <f>C18+E18+F18</f>
        <v>27</v>
      </c>
      <c r="E18" s="28">
        <v>6</v>
      </c>
      <c r="F18" s="28">
        <v>0</v>
      </c>
      <c r="G18" s="45"/>
      <c r="H18" s="45"/>
      <c r="I18" s="45"/>
      <c r="J18" s="39">
        <f t="shared" si="1"/>
        <v>14</v>
      </c>
      <c r="K18" s="34">
        <f t="shared" si="2"/>
        <v>156875.3659224138</v>
      </c>
    </row>
    <row r="19" spans="1:11" ht="13.5">
      <c r="A19" s="1" t="s">
        <v>8</v>
      </c>
      <c r="B19" s="28">
        <v>13</v>
      </c>
      <c r="C19" s="28">
        <v>17</v>
      </c>
      <c r="D19" s="22">
        <f t="shared" si="0"/>
        <v>24</v>
      </c>
      <c r="E19" s="28">
        <v>4</v>
      </c>
      <c r="F19" s="28">
        <v>3</v>
      </c>
      <c r="G19" s="45"/>
      <c r="H19" s="45"/>
      <c r="I19" s="45"/>
      <c r="J19" s="39">
        <f t="shared" si="1"/>
        <v>17</v>
      </c>
      <c r="K19" s="34">
        <f t="shared" si="2"/>
        <v>190491.51576293106</v>
      </c>
    </row>
    <row r="20" spans="1:11" ht="13.5">
      <c r="A20" s="1" t="s">
        <v>9</v>
      </c>
      <c r="B20" s="28">
        <v>71</v>
      </c>
      <c r="C20" s="28">
        <v>93</v>
      </c>
      <c r="D20" s="22">
        <f t="shared" si="0"/>
        <v>104</v>
      </c>
      <c r="E20" s="28">
        <v>6</v>
      </c>
      <c r="F20" s="28">
        <v>5</v>
      </c>
      <c r="G20" s="45"/>
      <c r="H20" s="45"/>
      <c r="I20" s="45"/>
      <c r="J20" s="39">
        <f t="shared" si="1"/>
        <v>77</v>
      </c>
      <c r="K20" s="34">
        <f t="shared" si="2"/>
        <v>862814.512573276</v>
      </c>
    </row>
    <row r="21" spans="1:11" ht="13.5">
      <c r="A21" s="6" t="s">
        <v>51</v>
      </c>
      <c r="B21" s="28">
        <v>16</v>
      </c>
      <c r="C21" s="28">
        <v>16</v>
      </c>
      <c r="D21" s="22">
        <f t="shared" si="0"/>
        <v>16</v>
      </c>
      <c r="E21" s="28">
        <v>0</v>
      </c>
      <c r="F21" s="28">
        <v>0</v>
      </c>
      <c r="G21" s="45"/>
      <c r="H21" s="45"/>
      <c r="I21" s="45"/>
      <c r="J21" s="39">
        <f t="shared" si="1"/>
        <v>16</v>
      </c>
      <c r="K21" s="34">
        <f t="shared" si="2"/>
        <v>179286.13248275864</v>
      </c>
    </row>
    <row r="22" spans="1:11" ht="13.5">
      <c r="A22" s="1" t="s">
        <v>10</v>
      </c>
      <c r="B22" s="28">
        <v>2</v>
      </c>
      <c r="C22" s="28">
        <v>2</v>
      </c>
      <c r="D22" s="22">
        <f t="shared" si="0"/>
        <v>2</v>
      </c>
      <c r="E22" s="28">
        <v>0</v>
      </c>
      <c r="F22" s="28">
        <v>0</v>
      </c>
      <c r="G22" s="45"/>
      <c r="H22" s="45"/>
      <c r="I22" s="45"/>
      <c r="J22" s="39">
        <f t="shared" si="1"/>
        <v>2</v>
      </c>
      <c r="K22" s="34">
        <f t="shared" si="2"/>
        <v>22410.76656034483</v>
      </c>
    </row>
    <row r="23" spans="1:11" ht="13.5">
      <c r="A23" s="25" t="s">
        <v>4</v>
      </c>
      <c r="B23" s="28">
        <v>2</v>
      </c>
      <c r="C23" s="28">
        <v>3</v>
      </c>
      <c r="D23" s="22">
        <f t="shared" si="0"/>
        <v>4</v>
      </c>
      <c r="E23" s="28">
        <v>1</v>
      </c>
      <c r="F23" s="28">
        <v>0</v>
      </c>
      <c r="G23" s="45"/>
      <c r="H23" s="45"/>
      <c r="I23" s="45"/>
      <c r="J23" s="39">
        <f t="shared" si="1"/>
        <v>3</v>
      </c>
      <c r="K23" s="34">
        <f t="shared" si="2"/>
        <v>33616.149840517246</v>
      </c>
    </row>
    <row r="24" spans="1:12" ht="13.5">
      <c r="A24" s="25" t="s">
        <v>23</v>
      </c>
      <c r="B24" s="28">
        <v>8</v>
      </c>
      <c r="C24" s="28">
        <v>8</v>
      </c>
      <c r="D24" s="22">
        <f t="shared" si="0"/>
        <v>10</v>
      </c>
      <c r="E24" s="28">
        <v>2</v>
      </c>
      <c r="F24" s="28">
        <v>0</v>
      </c>
      <c r="G24" s="45"/>
      <c r="H24" s="45"/>
      <c r="I24" s="45"/>
      <c r="J24" s="39">
        <f t="shared" si="1"/>
        <v>10</v>
      </c>
      <c r="K24" s="34">
        <f t="shared" si="2"/>
        <v>112053.83280172414</v>
      </c>
      <c r="L24" s="4"/>
    </row>
    <row r="25" spans="1:11" ht="13.5">
      <c r="A25" s="25" t="s">
        <v>39</v>
      </c>
      <c r="B25" s="28">
        <v>30</v>
      </c>
      <c r="C25" s="28">
        <v>45</v>
      </c>
      <c r="D25" s="22">
        <f t="shared" si="0"/>
        <v>54</v>
      </c>
      <c r="E25" s="28">
        <v>7</v>
      </c>
      <c r="F25" s="28">
        <v>2</v>
      </c>
      <c r="G25" s="45"/>
      <c r="H25" s="45"/>
      <c r="I25" s="45"/>
      <c r="J25" s="39">
        <f t="shared" si="1"/>
        <v>37</v>
      </c>
      <c r="K25" s="34">
        <f t="shared" si="2"/>
        <v>414599.1813663794</v>
      </c>
    </row>
    <row r="26" spans="1:11" ht="13.5">
      <c r="A26" s="1" t="s">
        <v>11</v>
      </c>
      <c r="B26" s="28">
        <v>5</v>
      </c>
      <c r="C26" s="28">
        <v>5</v>
      </c>
      <c r="D26" s="22">
        <f t="shared" si="0"/>
        <v>6</v>
      </c>
      <c r="E26" s="28">
        <v>0</v>
      </c>
      <c r="F26" s="28">
        <v>1</v>
      </c>
      <c r="G26" s="45"/>
      <c r="H26" s="45"/>
      <c r="I26" s="45"/>
      <c r="J26" s="39">
        <f t="shared" si="1"/>
        <v>5</v>
      </c>
      <c r="K26" s="34">
        <f t="shared" si="2"/>
        <v>56026.91640086207</v>
      </c>
    </row>
    <row r="27" spans="1:11" ht="13.5">
      <c r="A27" s="1"/>
      <c r="B27" s="21"/>
      <c r="C27" s="21"/>
      <c r="D27" s="22"/>
      <c r="E27" s="21"/>
      <c r="F27" s="21"/>
      <c r="G27" s="23"/>
      <c r="H27" s="23"/>
      <c r="I27" s="23"/>
      <c r="J27" s="39"/>
      <c r="K27" s="34"/>
    </row>
    <row r="28" spans="1:11" ht="13.5">
      <c r="A28" s="1" t="s">
        <v>20</v>
      </c>
      <c r="B28" s="28"/>
      <c r="C28" s="28"/>
      <c r="D28" s="22">
        <f t="shared" si="0"/>
        <v>0</v>
      </c>
      <c r="E28" s="28"/>
      <c r="F28" s="28"/>
      <c r="G28" s="20"/>
      <c r="H28" s="20"/>
      <c r="I28" s="20"/>
      <c r="J28" s="39">
        <f t="shared" si="1"/>
        <v>0</v>
      </c>
      <c r="K28" s="34">
        <f>$D$42/$J$30*J28</f>
        <v>0</v>
      </c>
    </row>
    <row r="29" spans="1:11" ht="13.5">
      <c r="A29" s="1"/>
      <c r="B29" s="18"/>
      <c r="C29" s="18"/>
      <c r="D29" s="22"/>
      <c r="E29" s="18"/>
      <c r="F29" s="18"/>
      <c r="G29" s="20"/>
      <c r="H29" s="20"/>
      <c r="I29" s="20"/>
      <c r="J29" s="39"/>
      <c r="K29" s="34"/>
    </row>
    <row r="30" spans="1:11" ht="13.5">
      <c r="A30" s="3" t="s">
        <v>13</v>
      </c>
      <c r="B30" s="28">
        <f>SUM(B6:B29)</f>
        <v>301</v>
      </c>
      <c r="C30" s="28"/>
      <c r="D30" s="37">
        <f>SUM(D6:D29)</f>
        <v>469</v>
      </c>
      <c r="E30" s="28">
        <f>SUM(E6:E29)</f>
        <v>47</v>
      </c>
      <c r="F30" s="38">
        <f>SUM(F6:F29)</f>
        <v>20</v>
      </c>
      <c r="J30" s="17">
        <f>SUM(J6:J29)</f>
        <v>348</v>
      </c>
      <c r="K30" s="32">
        <f>SUM(K6:K29)</f>
        <v>3899473.381500001</v>
      </c>
    </row>
    <row r="31" ht="12.75">
      <c r="J31" s="35"/>
    </row>
    <row r="32" spans="2:4" ht="12.75">
      <c r="B32" s="4"/>
      <c r="C32" s="4"/>
      <c r="D32" s="13"/>
    </row>
    <row r="33" ht="12.75">
      <c r="J33" s="11"/>
    </row>
    <row r="35" ht="12.75">
      <c r="A35" s="24" t="s">
        <v>59</v>
      </c>
    </row>
    <row r="36" spans="1:12" s="10" customFormat="1" ht="12.75">
      <c r="A36" t="s">
        <v>60</v>
      </c>
      <c r="B36"/>
      <c r="C36"/>
      <c r="E36"/>
      <c r="F36"/>
      <c r="G36"/>
      <c r="H36"/>
      <c r="I36"/>
      <c r="L36"/>
    </row>
    <row r="37" spans="1:12" s="10" customFormat="1" ht="12.75">
      <c r="A37"/>
      <c r="B37"/>
      <c r="C37"/>
      <c r="E37"/>
      <c r="F37"/>
      <c r="G37"/>
      <c r="H37"/>
      <c r="I37"/>
      <c r="L37"/>
    </row>
    <row r="39" spans="1:12" s="49" customFormat="1" ht="12.75">
      <c r="A39" s="24" t="s">
        <v>63</v>
      </c>
      <c r="B39" s="48"/>
      <c r="C39" s="48"/>
      <c r="D39" s="48">
        <f>3945863*1.0095</f>
        <v>3983348.6985000004</v>
      </c>
      <c r="E39" s="24"/>
      <c r="F39" s="24"/>
      <c r="G39" s="24"/>
      <c r="H39" s="24"/>
      <c r="I39" s="24"/>
      <c r="L39" s="24"/>
    </row>
    <row r="40" spans="1:12" s="49" customFormat="1" ht="12.75">
      <c r="A40" s="24" t="s">
        <v>64</v>
      </c>
      <c r="B40" s="48"/>
      <c r="C40" s="48"/>
      <c r="D40" s="50">
        <f>-83086*1.0095</f>
        <v>-83875.31700000001</v>
      </c>
      <c r="E40" s="24"/>
      <c r="F40" s="24"/>
      <c r="G40" s="24"/>
      <c r="H40" s="24"/>
      <c r="I40" s="24"/>
      <c r="L40" s="24"/>
    </row>
    <row r="41" spans="1:12" s="49" customFormat="1" ht="12.75">
      <c r="A41" s="24"/>
      <c r="B41" s="48"/>
      <c r="C41" s="48"/>
      <c r="D41" s="48"/>
      <c r="E41" s="24"/>
      <c r="F41" s="24"/>
      <c r="G41" s="24"/>
      <c r="H41" s="24"/>
      <c r="I41" s="24"/>
      <c r="L41" s="24"/>
    </row>
    <row r="42" spans="1:12" s="49" customFormat="1" ht="12.75">
      <c r="A42" s="24" t="s">
        <v>18</v>
      </c>
      <c r="B42" s="51"/>
      <c r="C42" s="51"/>
      <c r="D42" s="48">
        <f>SUM(D39:D41)</f>
        <v>3899473.3815000006</v>
      </c>
      <c r="E42" s="24"/>
      <c r="F42" s="52"/>
      <c r="G42" s="24"/>
      <c r="H42" s="24"/>
      <c r="I42" s="24"/>
      <c r="L42" s="24"/>
    </row>
    <row r="43" spans="1:12" s="49" customFormat="1" ht="12.75">
      <c r="A43" s="24"/>
      <c r="B43" s="24"/>
      <c r="C43" s="24"/>
      <c r="E43" s="24"/>
      <c r="F43" s="53"/>
      <c r="G43" s="24"/>
      <c r="H43" s="24"/>
      <c r="I43" s="24"/>
      <c r="L43" s="24"/>
    </row>
    <row r="44" spans="4:11" s="24" customFormat="1" ht="12.75">
      <c r="D44" s="49"/>
      <c r="J44" s="49"/>
      <c r="K44" s="49"/>
    </row>
    <row r="45" spans="1:12" s="49" customFormat="1" ht="13.5">
      <c r="A45" s="5" t="s">
        <v>19</v>
      </c>
      <c r="B45" s="24"/>
      <c r="C45" s="24"/>
      <c r="D45" s="14">
        <f>D42</f>
        <v>3899473.3815000006</v>
      </c>
      <c r="E45" s="24"/>
      <c r="F45" s="24"/>
      <c r="G45" s="24"/>
      <c r="H45" s="24"/>
      <c r="I45" s="24"/>
      <c r="L45" s="24"/>
    </row>
    <row r="47" spans="1:12" s="10" customFormat="1" ht="12.75">
      <c r="A47"/>
      <c r="B47"/>
      <c r="C47"/>
      <c r="E47"/>
      <c r="F47"/>
      <c r="G47"/>
      <c r="H47"/>
      <c r="I47"/>
      <c r="L4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BYR-21-06-2016 - Bilag 688.02 Dansk som andetsprog -  resursetildeling Varde Kommune 2016-17</dc:title>
  <dc:subject>BEHANDLES</dc:subject>
  <dc:creator>HEIM</dc:creator>
  <cp:keywords/>
  <dc:description/>
  <cp:lastModifiedBy>Birthe Laustrup Carstensen</cp:lastModifiedBy>
  <cp:lastPrinted>2016-05-03T06:15:19Z</cp:lastPrinted>
  <dcterms:created xsi:type="dcterms:W3CDTF">1996-11-12T13:28:11Z</dcterms:created>
  <dcterms:modified xsi:type="dcterms:W3CDTF">2016-06-07T11:16:56Z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Byrådet</vt:lpwstr>
  </property>
  <property fmtid="{D5CDD505-2E9C-101B-9397-08002B2CF9AE}" pid="4" name="MeetingTit">
    <vt:lpwstr>21-06-2016</vt:lpwstr>
  </property>
  <property fmtid="{D5CDD505-2E9C-101B-9397-08002B2CF9AE}" pid="5" name="MeetingDateAndTi">
    <vt:lpwstr>21-06-2016 fra 18:00 - 21:15</vt:lpwstr>
  </property>
  <property fmtid="{D5CDD505-2E9C-101B-9397-08002B2CF9AE}" pid="6" name="AccessLevelNa">
    <vt:lpwstr>Åben</vt:lpwstr>
  </property>
  <property fmtid="{D5CDD505-2E9C-101B-9397-08002B2CF9AE}" pid="7" name="Fusion">
    <vt:lpwstr>2116500</vt:lpwstr>
  </property>
  <property fmtid="{D5CDD505-2E9C-101B-9397-08002B2CF9AE}" pid="8" name="SortOrd">
    <vt:lpwstr>2</vt:lpwstr>
  </property>
  <property fmtid="{D5CDD505-2E9C-101B-9397-08002B2CF9AE}" pid="9" name="MeetingEndDa">
    <vt:lpwstr>2016-06-21T21:15:00Z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38667/16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2016-06-21T18:00:00Z</vt:lpwstr>
  </property>
  <property fmtid="{D5CDD505-2E9C-101B-9397-08002B2CF9AE}" pid="14" name="PWDescripti">
    <vt:lpwstr>Dansk som andetsprog -  resursetildeling Varde Kommune 2016-17</vt:lpwstr>
  </property>
  <property fmtid="{D5CDD505-2E9C-101B-9397-08002B2CF9AE}" pid="15" name="U">
    <vt:lpwstr>1909433</vt:lpwstr>
  </property>
  <property fmtid="{D5CDD505-2E9C-101B-9397-08002B2CF9AE}" pid="16" name="PWFileTy">
    <vt:lpwstr>.XLS</vt:lpwstr>
  </property>
  <property fmtid="{D5CDD505-2E9C-101B-9397-08002B2CF9AE}" pid="17" name="Agenda">
    <vt:lpwstr>5526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